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530" windowHeight="52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<sst xmlns="http://schemas.openxmlformats.org/spreadsheetml/2006/main" count="58" uniqueCount="54">
  <si>
    <t>f/ratio</t>
  </si>
  <si>
    <t>size of 100% illuminated field</t>
  </si>
  <si>
    <t>Baader</t>
  </si>
  <si>
    <t>TV</t>
  </si>
  <si>
    <t>Denk II</t>
  </si>
  <si>
    <t>Denk</t>
  </si>
  <si>
    <t>Siebert</t>
  </si>
  <si>
    <t>compensator</t>
  </si>
  <si>
    <t>bottom clear aperture</t>
  </si>
  <si>
    <t>binoviewer path length</t>
  </si>
  <si>
    <t>mm</t>
  </si>
  <si>
    <t>x</t>
  </si>
  <si>
    <t>Binomate</t>
  </si>
  <si>
    <t>Bottom Clear Aperture</t>
  </si>
  <si>
    <t>Path length</t>
  </si>
  <si>
    <t>effective focal length</t>
  </si>
  <si>
    <t>The most interesting thing I gleaned from this data is the penalty in illuminated field that the TV takes because of it's increased path length.  At 130mm, it far exceeds the average path length of the shorter units and it pays for that.  That 16mm of extra path length reduces the illuminiated field in my f/5.4 Starmaster by 1.3mm as compared to my Denk Stds.  Does that matter?  Heck, I doubt it shows up at the ep, but why do people compare a 10" dob to an 11" dob?  Because we can.  I just like to crunch numbers every now and again.</t>
  </si>
  <si>
    <t>The numbers for each binoviewer might be off a bit since I couldn't find data published on each maufacturers web site.  It it's off, just put in your own numbers and that should make it right as rain.</t>
  </si>
  <si>
    <t>Your input</t>
  </si>
  <si>
    <t>The important clear aperture is the one measured at the nose of the binoviewer.  This could be the lower prism size, if you are not using a corrector.  It could be limited by a corrector, if you use one.  It could be limited by a nosepiece if it is poorly designed.  It could be limited by improper baffling inside the binoviewer, but I have not heard reports of this on any binoviewer.</t>
  </si>
  <si>
    <t>I made the most likely inaccurate assumption that a corrector will not reduce the clear aperture of the binoviewer.  I assumed it only increased the focal ratio of the telescope.  Too hard to do anything else.</t>
  </si>
  <si>
    <t>Another interesting tidbit is that it would take an f/110 light cone going through the Baaders without a corrector to fully illuminate a 27mm field.  That's a big telescope.  Or a 20x corrector in my dob.  So, bigger is better, but may not mean all that much in the big picture.  Enjoy the two eyed views.</t>
  </si>
  <si>
    <t>Clear Aperture</t>
  </si>
  <si>
    <t>22mm</t>
  </si>
  <si>
    <t>9.8mm</t>
  </si>
  <si>
    <t>7.4mm</t>
  </si>
  <si>
    <t>13.4mm</t>
  </si>
  <si>
    <t>f/</t>
  </si>
  <si>
    <t>1mm</t>
  </si>
  <si>
    <t>% Illum @ 27mm</t>
  </si>
  <si>
    <t>y=.1161x+1.0357</t>
  </si>
  <si>
    <t>y=-6.1x+22.8</t>
  </si>
  <si>
    <t>I updated my clear aperture spreadsheet to include % illumination at 27mm. It is on my binoviewer page along with an explanation (at the bottom):</t>
  </si>
  <si>
    <t>http://www.tomhole.com/Binoviewers.htm</t>
  </si>
  <si>
    <t>What jumps out at me is that slow f/ratios are much more sensitive to vignetting than fast ones. That is what the Newt caculator spit out, anyway. Maybe I missed something important.</t>
  </si>
  <si>
    <t>Anyway, for a quick reference:</t>
  </si>
  <si>
    <t>my Starmaster - f/5.6</t>
  </si>
  <si>
    <t>my corrector - 1.38x</t>
  </si>
  <si>
    <t>my effective f/ratio - 7.7</t>
  </si>
  <si>
    <t>100% illiminated size</t>
  </si>
  <si>
    <t>TV - 10.2 mm</t>
  </si>
  <si>
    <t>Denk stds - 11.2 mm</t>
  </si>
  <si>
    <t>% illumination at 27mm</t>
  </si>
  <si>
    <t>TV - 71%</t>
  </si>
  <si>
    <t>Denk Stds - 74%</t>
  </si>
  <si>
    <t>You can download the new spreadsheet to calculate your particular binoviewer. If you accept that binoviewers vignette in a similar way as newts with undersized secondaries (not sure if that's true), then the data show that there is some light loss, but not so much as to ruin the view. 30% is about a .37 mag loss.</t>
  </si>
  <si>
    <t>As always, critique and corrections are welcome. I realize this is over analyzing, but I find this geek stuff interesting.</t>
  </si>
  <si>
    <t>Clear skies,</t>
  </si>
  <si>
    <t xml:space="preserve">Tom </t>
  </si>
  <si>
    <t>Actual illum</t>
  </si>
  <si>
    <t>Size of 100% illuminated field</t>
  </si>
  <si>
    <t>Diameter</t>
  </si>
  <si>
    <t>Area</t>
  </si>
  <si>
    <t>Siebert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</si>
</sst>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s>
  <fonts count="9">
    <font>
      <sz val="10"/>
      <name val="Arial"/>
      <family val="0"/>
    </font>
    <font>
      <sz val="8"/>
      <name val="Arial"/>
      <family val="0"/>
    </font>
    <font>
      <b/>
      <sz val="17.5"/>
      <name val="Arial"/>
      <family val="0"/>
    </font>
    <font>
      <b/>
      <sz val="14.75"/>
      <name val="Arial"/>
      <family val="0"/>
    </font>
    <font>
      <sz val="14.75"/>
      <name val="Arial"/>
      <family val="0"/>
    </font>
    <font>
      <sz val="12"/>
      <name val="Arial"/>
      <family val="0"/>
    </font>
    <font>
      <sz val="7.5"/>
      <name val="Verdana"/>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5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horizontal="center"/>
    </xf>
    <xf numFmtId="0" fontId="0" fillId="2" borderId="0" xfId="0" applyFill="1" applyAlignment="1">
      <alignment/>
    </xf>
    <xf numFmtId="168" fontId="0" fillId="3" borderId="0" xfId="0" applyNumberFormat="1" applyFill="1" applyAlignment="1">
      <alignment/>
    </xf>
    <xf numFmtId="168" fontId="0" fillId="3" borderId="0" xfId="0" applyNumberFormat="1" applyFill="1" applyAlignment="1">
      <alignment horizontal="center"/>
    </xf>
    <xf numFmtId="0" fontId="0" fillId="2" borderId="0" xfId="0" applyFill="1" applyAlignment="1">
      <alignment horizontal="center"/>
    </xf>
    <xf numFmtId="9" fontId="0" fillId="0" borderId="0" xfId="0" applyNumberFormat="1" applyAlignment="1">
      <alignment/>
    </xf>
    <xf numFmtId="10" fontId="0" fillId="0" borderId="0" xfId="0" applyNumberFormat="1" applyAlignment="1">
      <alignment/>
    </xf>
    <xf numFmtId="10" fontId="0" fillId="4" borderId="0" xfId="0" applyNumberFormat="1" applyFill="1" applyAlignment="1">
      <alignment horizontal="center"/>
    </xf>
    <xf numFmtId="0" fontId="6" fillId="0" borderId="0" xfId="0" applyFont="1" applyAlignment="1">
      <alignment/>
    </xf>
    <xf numFmtId="0" fontId="7" fillId="0" borderId="0" xfId="20" applyAlignment="1">
      <alignment/>
    </xf>
    <xf numFmtId="0" fontId="0" fillId="0" borderId="0" xfId="0" applyAlignment="1">
      <alignment wrapText="1"/>
    </xf>
    <xf numFmtId="0" fontId="0" fillId="0" borderId="0" xfId="0" applyAlignment="1">
      <alignment vertical="justify"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 Illum at 27mm vs size of 100% Illuminated spot</a:t>
            </a:r>
          </a:p>
        </c:rich>
      </c:tx>
      <c:layout>
        <c:manualLayout>
          <c:xMode val="factor"/>
          <c:yMode val="factor"/>
          <c:x val="-0.00625"/>
          <c:y val="0.0065"/>
        </c:manualLayout>
      </c:layout>
      <c:spPr>
        <a:noFill/>
        <a:ln>
          <a:noFill/>
        </a:ln>
      </c:spPr>
    </c:title>
    <c:plotArea>
      <c:layout>
        <c:manualLayout>
          <c:xMode val="edge"/>
          <c:yMode val="edge"/>
          <c:x val="0.06525"/>
          <c:y val="0.13925"/>
          <c:w val="0.7425"/>
          <c:h val="0.7655"/>
        </c:manualLayout>
      </c:layout>
      <c:lineChart>
        <c:grouping val="standard"/>
        <c:varyColors val="0"/>
        <c:ser>
          <c:idx val="0"/>
          <c:order val="0"/>
          <c:tx>
            <c:v>f/4.2</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cat>
            <c:strRef>
              <c:f>Sheet2!$F$4:$I$4</c:f>
              <c:strCache/>
            </c:strRef>
          </c:cat>
          <c:val>
            <c:numRef>
              <c:f>Sheet2!$F$5:$I$5</c:f>
              <c:numCache>
                <c:ptCount val="4"/>
                <c:pt idx="0">
                  <c:v>0</c:v>
                </c:pt>
                <c:pt idx="1">
                  <c:v>0</c:v>
                </c:pt>
                <c:pt idx="2">
                  <c:v>0</c:v>
                </c:pt>
                <c:pt idx="3">
                  <c:v>0</c:v>
                </c:pt>
              </c:numCache>
            </c:numRef>
          </c:val>
          <c:smooth val="0"/>
        </c:ser>
        <c:ser>
          <c:idx val="1"/>
          <c:order val="1"/>
          <c:tx>
            <c:v>f/5.6</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cat>
            <c:strRef>
              <c:f>Sheet2!$F$4:$I$4</c:f>
              <c:strCache/>
            </c:strRef>
          </c:cat>
          <c:val>
            <c:numRef>
              <c:f>Sheet2!$F$6:$I$6</c:f>
              <c:numCache>
                <c:ptCount val="4"/>
                <c:pt idx="0">
                  <c:v>0</c:v>
                </c:pt>
                <c:pt idx="1">
                  <c:v>0</c:v>
                </c:pt>
                <c:pt idx="2">
                  <c:v>0</c:v>
                </c:pt>
                <c:pt idx="3">
                  <c:v>0</c:v>
                </c:pt>
              </c:numCache>
            </c:numRef>
          </c:val>
          <c:smooth val="0"/>
        </c:ser>
        <c:ser>
          <c:idx val="2"/>
          <c:order val="2"/>
          <c:tx>
            <c:v>f/8</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cat>
            <c:strRef>
              <c:f>Sheet2!$F$4:$I$4</c:f>
              <c:strCache/>
            </c:strRef>
          </c:cat>
          <c:val>
            <c:numRef>
              <c:f>Sheet2!$F$7:$I$7</c:f>
              <c:numCache>
                <c:ptCount val="4"/>
                <c:pt idx="0">
                  <c:v>0</c:v>
                </c:pt>
                <c:pt idx="1">
                  <c:v>0</c:v>
                </c:pt>
                <c:pt idx="2">
                  <c:v>0</c:v>
                </c:pt>
                <c:pt idx="3">
                  <c:v>0</c:v>
                </c:pt>
              </c:numCache>
            </c:numRef>
          </c:val>
          <c:smooth val="0"/>
        </c:ser>
        <c:marker val="1"/>
        <c:axId val="65341589"/>
        <c:axId val="51203390"/>
      </c:lineChart>
      <c:catAx>
        <c:axId val="65341589"/>
        <c:scaling>
          <c:orientation val="minMax"/>
        </c:scaling>
        <c:axPos val="b"/>
        <c:title>
          <c:tx>
            <c:rich>
              <a:bodyPr vert="horz" rot="0" anchor="ctr"/>
              <a:lstStyle/>
              <a:p>
                <a:pPr algn="ctr">
                  <a:defRPr/>
                </a:pPr>
                <a:r>
                  <a:rPr lang="en-US" cap="none" sz="1475" b="1" i="0" u="none" baseline="0">
                    <a:latin typeface="Arial"/>
                    <a:ea typeface="Arial"/>
                    <a:cs typeface="Arial"/>
                  </a:rPr>
                  <a:t>Size of 100% Illuminated spot</a:t>
                </a:r>
              </a:p>
            </c:rich>
          </c:tx>
          <c:layout/>
          <c:overlay val="0"/>
          <c:spPr>
            <a:noFill/>
            <a:ln>
              <a:noFill/>
            </a:ln>
          </c:spPr>
        </c:title>
        <c:delete val="0"/>
        <c:numFmt formatCode="General" sourceLinked="1"/>
        <c:majorTickMark val="out"/>
        <c:minorTickMark val="none"/>
        <c:tickLblPos val="nextTo"/>
        <c:crossAx val="51203390"/>
        <c:crosses val="autoZero"/>
        <c:auto val="1"/>
        <c:lblOffset val="100"/>
        <c:noMultiLvlLbl val="0"/>
      </c:catAx>
      <c:valAx>
        <c:axId val="51203390"/>
        <c:scaling>
          <c:orientation val="minMax"/>
          <c:max val="100"/>
          <c:min val="40"/>
        </c:scaling>
        <c:axPos val="l"/>
        <c:title>
          <c:tx>
            <c:rich>
              <a:bodyPr vert="horz" rot="-5400000" anchor="ctr"/>
              <a:lstStyle/>
              <a:p>
                <a:pPr algn="ctr">
                  <a:defRPr/>
                </a:pPr>
                <a:r>
                  <a:rPr lang="en-US" cap="none" sz="1475" b="1" i="0" u="none" baseline="0">
                    <a:latin typeface="Arial"/>
                    <a:ea typeface="Arial"/>
                    <a:cs typeface="Arial"/>
                  </a:rPr>
                  <a:t>% Illumination at 27mm</a:t>
                </a:r>
              </a:p>
            </c:rich>
          </c:tx>
          <c:layout/>
          <c:overlay val="0"/>
          <c:spPr>
            <a:noFill/>
            <a:ln>
              <a:noFill/>
            </a:ln>
          </c:spPr>
        </c:title>
        <c:majorGridlines/>
        <c:delete val="0"/>
        <c:numFmt formatCode="General" sourceLinked="1"/>
        <c:majorTickMark val="out"/>
        <c:minorTickMark val="none"/>
        <c:tickLblPos val="nextTo"/>
        <c:crossAx val="653415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Sheet2!$M$5:$M$7</c:f>
              <c:numCache>
                <c:ptCount val="3"/>
                <c:pt idx="0">
                  <c:v>0</c:v>
                </c:pt>
                <c:pt idx="1">
                  <c:v>0</c:v>
                </c:pt>
                <c:pt idx="2">
                  <c:v>0</c:v>
                </c:pt>
              </c:numCache>
            </c:numRef>
          </c:xVal>
          <c:yVal>
            <c:numRef>
              <c:f>Sheet2!$N$5:$N$7</c:f>
              <c:numCache>
                <c:ptCount val="3"/>
                <c:pt idx="0">
                  <c:v>0</c:v>
                </c:pt>
                <c:pt idx="1">
                  <c:v>0</c:v>
                </c:pt>
                <c:pt idx="2">
                  <c:v>0</c:v>
                </c:pt>
              </c:numCache>
            </c:numRef>
          </c:yVal>
          <c:smooth val="0"/>
        </c:ser>
        <c:axId val="58177327"/>
        <c:axId val="53833896"/>
      </c:scatterChart>
      <c:valAx>
        <c:axId val="58177327"/>
        <c:scaling>
          <c:orientation val="minMax"/>
        </c:scaling>
        <c:axPos val="b"/>
        <c:delete val="0"/>
        <c:numFmt formatCode="General" sourceLinked="1"/>
        <c:majorTickMark val="out"/>
        <c:minorTickMark val="none"/>
        <c:tickLblPos val="nextTo"/>
        <c:crossAx val="53833896"/>
        <c:crosses val="autoZero"/>
        <c:crossBetween val="midCat"/>
        <c:dispUnits/>
      </c:valAx>
      <c:valAx>
        <c:axId val="53833896"/>
        <c:scaling>
          <c:orientation val="minMax"/>
        </c:scaling>
        <c:axPos val="l"/>
        <c:majorGridlines/>
        <c:delete val="0"/>
        <c:numFmt formatCode="General" sourceLinked="1"/>
        <c:majorTickMark val="out"/>
        <c:minorTickMark val="none"/>
        <c:tickLblPos val="nextTo"/>
        <c:crossAx val="5817732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Sheet2!$F$10</c:f>
              <c:strCache>
                <c:ptCount val="1"/>
                <c:pt idx="0">
                  <c:v>4.2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Sheet2!$E$11:$E$15</c:f>
              <c:numCache>
                <c:ptCount val="5"/>
                <c:pt idx="0">
                  <c:v>0</c:v>
                </c:pt>
                <c:pt idx="1">
                  <c:v>0</c:v>
                </c:pt>
                <c:pt idx="2">
                  <c:v>0</c:v>
                </c:pt>
                <c:pt idx="3">
                  <c:v>0</c:v>
                </c:pt>
                <c:pt idx="4">
                  <c:v>0</c:v>
                </c:pt>
              </c:numCache>
            </c:numRef>
          </c:xVal>
          <c:yVal>
            <c:numRef>
              <c:f>Sheet2!$F$11:$F$15</c:f>
              <c:numCache>
                <c:ptCount val="5"/>
                <c:pt idx="0">
                  <c:v>0</c:v>
                </c:pt>
                <c:pt idx="1">
                  <c:v>0</c:v>
                </c:pt>
                <c:pt idx="2">
                  <c:v>0</c:v>
                </c:pt>
                <c:pt idx="3">
                  <c:v>0</c:v>
                </c:pt>
                <c:pt idx="4">
                  <c:v>0</c:v>
                </c:pt>
              </c:numCache>
            </c:numRef>
          </c:yVal>
          <c:smooth val="0"/>
        </c:ser>
        <c:ser>
          <c:idx val="1"/>
          <c:order val="1"/>
          <c:tx>
            <c:strRef>
              <c:f>Sheet2!$G$10</c:f>
              <c:strCache>
                <c:ptCount val="1"/>
                <c:pt idx="0">
                  <c:v>5.6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0"/>
            <c:trendlineLbl>
              <c:layout>
                <c:manualLayout>
                  <c:x val="0"/>
                  <c:y val="0"/>
                </c:manualLayout>
              </c:layout>
              <c:numFmt formatCode="General"/>
            </c:trendlineLbl>
          </c:trendline>
          <c:xVal>
            <c:numRef>
              <c:f>Sheet2!$E$11:$E$15</c:f>
              <c:numCache>
                <c:ptCount val="5"/>
                <c:pt idx="0">
                  <c:v>0</c:v>
                </c:pt>
                <c:pt idx="1">
                  <c:v>0</c:v>
                </c:pt>
                <c:pt idx="2">
                  <c:v>0</c:v>
                </c:pt>
                <c:pt idx="3">
                  <c:v>0</c:v>
                </c:pt>
                <c:pt idx="4">
                  <c:v>0</c:v>
                </c:pt>
              </c:numCache>
            </c:numRef>
          </c:xVal>
          <c:yVal>
            <c:numRef>
              <c:f>Sheet2!$G$11:$G$15</c:f>
              <c:numCache>
                <c:ptCount val="5"/>
                <c:pt idx="0">
                  <c:v>0</c:v>
                </c:pt>
                <c:pt idx="1">
                  <c:v>0</c:v>
                </c:pt>
                <c:pt idx="2">
                  <c:v>0</c:v>
                </c:pt>
                <c:pt idx="3">
                  <c:v>0</c:v>
                </c:pt>
                <c:pt idx="4">
                  <c:v>0</c:v>
                </c:pt>
              </c:numCache>
            </c:numRef>
          </c:yVal>
          <c:smooth val="0"/>
        </c:ser>
        <c:ser>
          <c:idx val="2"/>
          <c:order val="2"/>
          <c:tx>
            <c:strRef>
              <c:f>Sheet2!$H$10</c:f>
              <c:strCache>
                <c:ptCount val="1"/>
                <c:pt idx="0">
                  <c:v>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trendline>
            <c:trendlineType val="linear"/>
            <c:dispEq val="1"/>
            <c:dispRSqr val="0"/>
            <c:trendlineLbl>
              <c:layout>
                <c:manualLayout>
                  <c:x val="0"/>
                  <c:y val="0"/>
                </c:manualLayout>
              </c:layout>
              <c:numFmt formatCode="General"/>
            </c:trendlineLbl>
          </c:trendline>
          <c:xVal>
            <c:numRef>
              <c:f>Sheet2!$E$11:$E$15</c:f>
              <c:numCache>
                <c:ptCount val="5"/>
                <c:pt idx="0">
                  <c:v>0</c:v>
                </c:pt>
                <c:pt idx="1">
                  <c:v>0</c:v>
                </c:pt>
                <c:pt idx="2">
                  <c:v>0</c:v>
                </c:pt>
                <c:pt idx="3">
                  <c:v>0</c:v>
                </c:pt>
                <c:pt idx="4">
                  <c:v>0</c:v>
                </c:pt>
              </c:numCache>
            </c:numRef>
          </c:xVal>
          <c:yVal>
            <c:numRef>
              <c:f>Sheet2!$H$11:$H$15</c:f>
              <c:numCache>
                <c:ptCount val="5"/>
                <c:pt idx="0">
                  <c:v>0</c:v>
                </c:pt>
                <c:pt idx="1">
                  <c:v>0</c:v>
                </c:pt>
                <c:pt idx="2">
                  <c:v>0</c:v>
                </c:pt>
                <c:pt idx="3">
                  <c:v>0</c:v>
                </c:pt>
                <c:pt idx="4">
                  <c:v>0</c:v>
                </c:pt>
              </c:numCache>
            </c:numRef>
          </c:yVal>
          <c:smooth val="0"/>
        </c:ser>
        <c:axId val="14743017"/>
        <c:axId val="65578290"/>
      </c:scatterChart>
      <c:valAx>
        <c:axId val="14743017"/>
        <c:scaling>
          <c:orientation val="minMax"/>
          <c:max val="27"/>
        </c:scaling>
        <c:axPos val="b"/>
        <c:delete val="0"/>
        <c:numFmt formatCode="General" sourceLinked="1"/>
        <c:majorTickMark val="out"/>
        <c:minorTickMark val="none"/>
        <c:tickLblPos val="nextTo"/>
        <c:crossAx val="65578290"/>
        <c:crosses val="autoZero"/>
        <c:crossBetween val="midCat"/>
        <c:dispUnits/>
      </c:valAx>
      <c:valAx>
        <c:axId val="65578290"/>
        <c:scaling>
          <c:orientation val="minMax"/>
        </c:scaling>
        <c:axPos val="l"/>
        <c:majorGridlines/>
        <c:delete val="0"/>
        <c:numFmt formatCode="General" sourceLinked="1"/>
        <c:majorTickMark val="out"/>
        <c:minorTickMark val="none"/>
        <c:tickLblPos val="nextTo"/>
        <c:crossAx val="1474301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numFmt formatCode="General"/>
            </c:trendlineLbl>
          </c:trendline>
          <c:xVal>
            <c:numRef>
              <c:f>Sheet2!$M$8:$M$10</c:f>
              <c:numCache>
                <c:ptCount val="3"/>
                <c:pt idx="0">
                  <c:v>0</c:v>
                </c:pt>
                <c:pt idx="1">
                  <c:v>0</c:v>
                </c:pt>
                <c:pt idx="2">
                  <c:v>0</c:v>
                </c:pt>
              </c:numCache>
            </c:numRef>
          </c:xVal>
          <c:yVal>
            <c:numRef>
              <c:f>Sheet2!$N$8:$N$10</c:f>
              <c:numCache>
                <c:ptCount val="3"/>
                <c:pt idx="0">
                  <c:v>0</c:v>
                </c:pt>
                <c:pt idx="1">
                  <c:v>0</c:v>
                </c:pt>
                <c:pt idx="2">
                  <c:v>0</c:v>
                </c:pt>
              </c:numCache>
            </c:numRef>
          </c:yVal>
          <c:smooth val="0"/>
        </c:ser>
        <c:axId val="53333699"/>
        <c:axId val="10241244"/>
      </c:scatterChart>
      <c:valAx>
        <c:axId val="53333699"/>
        <c:scaling>
          <c:orientation val="minMax"/>
        </c:scaling>
        <c:axPos val="b"/>
        <c:delete val="0"/>
        <c:numFmt formatCode="General" sourceLinked="1"/>
        <c:majorTickMark val="out"/>
        <c:minorTickMark val="none"/>
        <c:tickLblPos val="nextTo"/>
        <c:crossAx val="10241244"/>
        <c:crosses val="autoZero"/>
        <c:crossBetween val="midCat"/>
        <c:dispUnits/>
      </c:valAx>
      <c:valAx>
        <c:axId val="10241244"/>
        <c:scaling>
          <c:orientation val="minMax"/>
        </c:scaling>
        <c:axPos val="l"/>
        <c:majorGridlines/>
        <c:delete val="0"/>
        <c:numFmt formatCode="General" sourceLinked="1"/>
        <c:majorTickMark val="out"/>
        <c:minorTickMark val="none"/>
        <c:tickLblPos val="nextTo"/>
        <c:crossAx val="533336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51</xdr:row>
      <xdr:rowOff>76200</xdr:rowOff>
    </xdr:from>
    <xdr:to>
      <xdr:col>12</xdr:col>
      <xdr:colOff>352425</xdr:colOff>
      <xdr:row>81</xdr:row>
      <xdr:rowOff>9525</xdr:rowOff>
    </xdr:to>
    <xdr:graphicFrame>
      <xdr:nvGraphicFramePr>
        <xdr:cNvPr id="1" name="Chart 1"/>
        <xdr:cNvGraphicFramePr/>
      </xdr:nvGraphicFramePr>
      <xdr:xfrm>
        <a:off x="866775" y="8334375"/>
        <a:ext cx="6800850" cy="47910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23</xdr:row>
      <xdr:rowOff>0</xdr:rowOff>
    </xdr:from>
    <xdr:to>
      <xdr:col>10</xdr:col>
      <xdr:colOff>76200</xdr:colOff>
      <xdr:row>41</xdr:row>
      <xdr:rowOff>47625</xdr:rowOff>
    </xdr:to>
    <xdr:graphicFrame>
      <xdr:nvGraphicFramePr>
        <xdr:cNvPr id="2" name="Chart 3"/>
        <xdr:cNvGraphicFramePr/>
      </xdr:nvGraphicFramePr>
      <xdr:xfrm>
        <a:off x="1504950" y="3724275"/>
        <a:ext cx="4667250" cy="2962275"/>
      </xdr:xfrm>
      <a:graphic>
        <a:graphicData uri="http://schemas.openxmlformats.org/drawingml/2006/chart">
          <c:chart xmlns:c="http://schemas.openxmlformats.org/drawingml/2006/chart" r:id="rId2"/>
        </a:graphicData>
      </a:graphic>
    </xdr:graphicFrame>
    <xdr:clientData/>
  </xdr:twoCellAnchor>
  <xdr:twoCellAnchor>
    <xdr:from>
      <xdr:col>14</xdr:col>
      <xdr:colOff>447675</xdr:colOff>
      <xdr:row>12</xdr:row>
      <xdr:rowOff>95250</xdr:rowOff>
    </xdr:from>
    <xdr:to>
      <xdr:col>25</xdr:col>
      <xdr:colOff>228600</xdr:colOff>
      <xdr:row>47</xdr:row>
      <xdr:rowOff>104775</xdr:rowOff>
    </xdr:to>
    <xdr:graphicFrame>
      <xdr:nvGraphicFramePr>
        <xdr:cNvPr id="3" name="Chart 4"/>
        <xdr:cNvGraphicFramePr/>
      </xdr:nvGraphicFramePr>
      <xdr:xfrm>
        <a:off x="8982075" y="2038350"/>
        <a:ext cx="6486525" cy="5676900"/>
      </xdr:xfrm>
      <a:graphic>
        <a:graphicData uri="http://schemas.openxmlformats.org/drawingml/2006/chart">
          <c:chart xmlns:c="http://schemas.openxmlformats.org/drawingml/2006/chart" r:id="rId3"/>
        </a:graphicData>
      </a:graphic>
    </xdr:graphicFrame>
    <xdr:clientData/>
  </xdr:twoCellAnchor>
  <xdr:twoCellAnchor>
    <xdr:from>
      <xdr:col>5</xdr:col>
      <xdr:colOff>333375</xdr:colOff>
      <xdr:row>27</xdr:row>
      <xdr:rowOff>57150</xdr:rowOff>
    </xdr:from>
    <xdr:to>
      <xdr:col>13</xdr:col>
      <xdr:colOff>123825</xdr:colOff>
      <xdr:row>45</xdr:row>
      <xdr:rowOff>104775</xdr:rowOff>
    </xdr:to>
    <xdr:graphicFrame>
      <xdr:nvGraphicFramePr>
        <xdr:cNvPr id="4" name="Chart 5"/>
        <xdr:cNvGraphicFramePr/>
      </xdr:nvGraphicFramePr>
      <xdr:xfrm>
        <a:off x="3381375" y="4429125"/>
        <a:ext cx="4667250" cy="2962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omhole.com/Binoviewers.htm" TargetMode="External" /></Relationships>
</file>

<file path=xl/worksheets/sheet1.xml><?xml version="1.0" encoding="utf-8"?>
<worksheet xmlns="http://schemas.openxmlformats.org/spreadsheetml/2006/main" xmlns:r="http://schemas.openxmlformats.org/officeDocument/2006/relationships">
  <dimension ref="A1:M17"/>
  <sheetViews>
    <sheetView tabSelected="1" workbookViewId="0" topLeftCell="A1">
      <selection activeCell="B3" sqref="B3"/>
    </sheetView>
  </sheetViews>
  <sheetFormatPr defaultColWidth="9.140625" defaultRowHeight="12.75"/>
  <cols>
    <col min="1" max="1" width="25.57421875" style="0" bestFit="1" customWidth="1"/>
    <col min="5" max="5" width="19.7109375" style="0" bestFit="1" customWidth="1"/>
    <col min="6" max="6" width="10.421875" style="0" bestFit="1" customWidth="1"/>
    <col min="7" max="8" width="12.57421875" style="0" customWidth="1"/>
    <col min="9" max="9" width="15.57421875" style="0" bestFit="1" customWidth="1"/>
  </cols>
  <sheetData>
    <row r="1" spans="7:8" ht="12.75">
      <c r="G1" s="13" t="s">
        <v>50</v>
      </c>
      <c r="H1" s="13"/>
    </row>
    <row r="2" spans="1:10" ht="12.75">
      <c r="A2" t="s">
        <v>0</v>
      </c>
      <c r="B2" s="2">
        <v>7</v>
      </c>
      <c r="D2" s="1"/>
      <c r="E2" s="1" t="s">
        <v>13</v>
      </c>
      <c r="F2" s="1" t="s">
        <v>14</v>
      </c>
      <c r="G2" s="1" t="s">
        <v>51</v>
      </c>
      <c r="H2" s="1" t="s">
        <v>52</v>
      </c>
      <c r="I2" s="1" t="s">
        <v>29</v>
      </c>
      <c r="J2" s="1" t="s">
        <v>49</v>
      </c>
    </row>
    <row r="3" spans="1:13" ht="12.75">
      <c r="A3" t="s">
        <v>7</v>
      </c>
      <c r="B3" s="2">
        <v>1</v>
      </c>
      <c r="C3" t="s">
        <v>11</v>
      </c>
      <c r="D3" s="1" t="s">
        <v>2</v>
      </c>
      <c r="E3" s="5">
        <v>28</v>
      </c>
      <c r="F3" s="5">
        <v>110</v>
      </c>
      <c r="G3" s="4">
        <f aca="true" t="shared" si="0" ref="G3:G9">E3-(F3/($B$2*$B$3))</f>
        <v>12.285714285714286</v>
      </c>
      <c r="H3" s="4">
        <f>(G3/2)*(G3/2)*3.1415</f>
        <v>118.54354081632655</v>
      </c>
      <c r="I3" s="8">
        <f aca="true" t="shared" si="1" ref="I3:I9">IF(K3&gt;1,1,K3)</f>
        <v>0.7785232857142858</v>
      </c>
      <c r="J3" s="7">
        <f>I3</f>
        <v>0.7785232857142858</v>
      </c>
      <c r="K3" s="6">
        <f>(L3+M3)/100</f>
        <v>0.7785232857142858</v>
      </c>
      <c r="L3" s="1">
        <f aca="true" t="shared" si="2" ref="L3:L9">((0.3645*$B$4-0.4528)*G3)</f>
        <v>25.784028571428575</v>
      </c>
      <c r="M3">
        <f>(-7.8131*$B$4+106.76)</f>
        <v>52.0683</v>
      </c>
    </row>
    <row r="4" spans="1:13" ht="12.75">
      <c r="A4" t="s">
        <v>15</v>
      </c>
      <c r="B4" s="3">
        <f>B2*B3</f>
        <v>7</v>
      </c>
      <c r="D4" s="1" t="s">
        <v>3</v>
      </c>
      <c r="E4" s="5">
        <v>27</v>
      </c>
      <c r="F4" s="5">
        <v>130</v>
      </c>
      <c r="G4" s="4">
        <f t="shared" si="0"/>
        <v>8.428571428571427</v>
      </c>
      <c r="H4" s="4">
        <f aca="true" t="shared" si="3" ref="H4:H11">(G4/2)*(G4/2)*3.1415</f>
        <v>55.793681122448966</v>
      </c>
      <c r="I4" s="8">
        <f t="shared" si="1"/>
        <v>0.6975734285714286</v>
      </c>
      <c r="J4" s="7">
        <f>I4</f>
        <v>0.6975734285714286</v>
      </c>
      <c r="K4" s="6">
        <f aca="true" t="shared" si="4" ref="K4:K9">(L4+M4)/100</f>
        <v>0.6975734285714286</v>
      </c>
      <c r="L4" s="1">
        <f t="shared" si="2"/>
        <v>17.689042857142855</v>
      </c>
      <c r="M4">
        <f aca="true" t="shared" si="5" ref="M4:M11">(-7.8131*$B$4+106.76)</f>
        <v>52.0683</v>
      </c>
    </row>
    <row r="5" spans="1:13" ht="12.75">
      <c r="A5" t="s">
        <v>8</v>
      </c>
      <c r="B5" s="2">
        <v>27</v>
      </c>
      <c r="C5" t="s">
        <v>10</v>
      </c>
      <c r="D5" s="1" t="s">
        <v>4</v>
      </c>
      <c r="E5" s="5">
        <v>26</v>
      </c>
      <c r="F5" s="5">
        <v>114</v>
      </c>
      <c r="G5" s="4">
        <f t="shared" si="0"/>
        <v>9.714285714285715</v>
      </c>
      <c r="H5" s="4">
        <f t="shared" si="3"/>
        <v>74.11375510204083</v>
      </c>
      <c r="I5" s="8">
        <f t="shared" si="1"/>
        <v>0.7245567142857143</v>
      </c>
      <c r="J5" s="7">
        <f>I5</f>
        <v>0.7245567142857143</v>
      </c>
      <c r="K5" s="6">
        <f t="shared" si="4"/>
        <v>0.7245567142857143</v>
      </c>
      <c r="L5" s="1">
        <f t="shared" si="2"/>
        <v>20.38737142857143</v>
      </c>
      <c r="M5">
        <f t="shared" si="5"/>
        <v>52.0683</v>
      </c>
    </row>
    <row r="6" spans="1:13" ht="12.75">
      <c r="A6" t="s">
        <v>9</v>
      </c>
      <c r="B6" s="2">
        <v>130</v>
      </c>
      <c r="C6" t="s">
        <v>10</v>
      </c>
      <c r="D6" s="1" t="s">
        <v>5</v>
      </c>
      <c r="E6" s="5">
        <v>26</v>
      </c>
      <c r="F6" s="5">
        <v>114</v>
      </c>
      <c r="G6" s="4">
        <f t="shared" si="0"/>
        <v>9.714285714285715</v>
      </c>
      <c r="H6" s="4">
        <f t="shared" si="3"/>
        <v>74.11375510204083</v>
      </c>
      <c r="I6" s="8">
        <f t="shared" si="1"/>
        <v>0.7245567142857143</v>
      </c>
      <c r="J6" s="7">
        <f>I6-0.0875</f>
        <v>0.6370567142857143</v>
      </c>
      <c r="K6" s="6">
        <f t="shared" si="4"/>
        <v>0.7245567142857143</v>
      </c>
      <c r="L6" s="1">
        <f t="shared" si="2"/>
        <v>20.38737142857143</v>
      </c>
      <c r="M6">
        <f t="shared" si="5"/>
        <v>52.0683</v>
      </c>
    </row>
    <row r="7" spans="1:13" ht="12.75">
      <c r="A7" t="s">
        <v>1</v>
      </c>
      <c r="B7" s="3">
        <f>B5-(B6/(B2*B3))</f>
        <v>8.428571428571427</v>
      </c>
      <c r="C7" t="s">
        <v>10</v>
      </c>
      <c r="D7" s="1" t="s">
        <v>6</v>
      </c>
      <c r="E7" s="5">
        <v>22</v>
      </c>
      <c r="F7" s="5">
        <v>112</v>
      </c>
      <c r="G7" s="4">
        <f t="shared" si="0"/>
        <v>6</v>
      </c>
      <c r="H7" s="4">
        <f t="shared" si="3"/>
        <v>28.273500000000002</v>
      </c>
      <c r="I7" s="8">
        <f t="shared" si="1"/>
        <v>0.646605</v>
      </c>
      <c r="J7" s="7">
        <f>I7</f>
        <v>0.646605</v>
      </c>
      <c r="K7" s="6">
        <f t="shared" si="4"/>
        <v>0.646605</v>
      </c>
      <c r="L7" s="1">
        <f t="shared" si="2"/>
        <v>12.5922</v>
      </c>
      <c r="M7">
        <f t="shared" si="5"/>
        <v>52.0683</v>
      </c>
    </row>
    <row r="8" spans="4:13" ht="12.75">
      <c r="D8" s="1" t="s">
        <v>12</v>
      </c>
      <c r="E8" s="5">
        <v>17</v>
      </c>
      <c r="F8" s="5">
        <v>102</v>
      </c>
      <c r="G8" s="4">
        <f t="shared" si="0"/>
        <v>2.428571428571429</v>
      </c>
      <c r="H8" s="4">
        <f t="shared" si="3"/>
        <v>4.632109693877552</v>
      </c>
      <c r="I8" s="8">
        <f t="shared" si="1"/>
        <v>0.5716514285714286</v>
      </c>
      <c r="J8" s="7">
        <f>I8</f>
        <v>0.5716514285714286</v>
      </c>
      <c r="K8" s="6">
        <f t="shared" si="4"/>
        <v>0.5716514285714286</v>
      </c>
      <c r="L8" s="1">
        <f t="shared" si="2"/>
        <v>5.096842857142858</v>
      </c>
      <c r="M8">
        <f t="shared" si="5"/>
        <v>52.0683</v>
      </c>
    </row>
    <row r="9" spans="4:13" ht="12.75">
      <c r="D9" s="1" t="s">
        <v>53</v>
      </c>
      <c r="E9" s="5">
        <v>40</v>
      </c>
      <c r="F9" s="5">
        <v>181</v>
      </c>
      <c r="G9" s="4">
        <f t="shared" si="0"/>
        <v>14.142857142857142</v>
      </c>
      <c r="H9" s="4">
        <f t="shared" si="3"/>
        <v>157.0910280612245</v>
      </c>
      <c r="I9" s="8">
        <f t="shared" si="1"/>
        <v>0.8174991428571429</v>
      </c>
      <c r="J9" s="7">
        <f>I9</f>
        <v>0.8174991428571429</v>
      </c>
      <c r="K9" s="6">
        <f t="shared" si="4"/>
        <v>0.8174991428571429</v>
      </c>
      <c r="L9" s="1">
        <f t="shared" si="2"/>
        <v>29.681614285714286</v>
      </c>
      <c r="M9">
        <f t="shared" si="5"/>
        <v>52.0683</v>
      </c>
    </row>
    <row r="10" spans="4:13" ht="12.75">
      <c r="D10" s="1" t="s">
        <v>53</v>
      </c>
      <c r="E10" s="5">
        <v>45</v>
      </c>
      <c r="F10" s="5">
        <v>184</v>
      </c>
      <c r="G10" s="4">
        <f>E10-(F10/($B$2*$B$3))</f>
        <v>18.714285714285715</v>
      </c>
      <c r="H10" s="4">
        <f t="shared" si="3"/>
        <v>275.05755867346943</v>
      </c>
      <c r="I10" s="8">
        <f>IF(K10&gt;1,1,K10)</f>
        <v>0.9134397142857142</v>
      </c>
      <c r="J10" s="7">
        <f>I10</f>
        <v>0.9134397142857142</v>
      </c>
      <c r="K10" s="6">
        <f>(L10+M10)/100</f>
        <v>0.9134397142857142</v>
      </c>
      <c r="L10" s="1">
        <f>((0.3645*$B$4-0.4528)*G10)</f>
        <v>39.27567142857143</v>
      </c>
      <c r="M10">
        <f t="shared" si="5"/>
        <v>52.0683</v>
      </c>
    </row>
    <row r="11" spans="4:13" ht="12.75">
      <c r="D11" s="1" t="s">
        <v>53</v>
      </c>
      <c r="E11" s="5">
        <v>50</v>
      </c>
      <c r="F11" s="5">
        <v>210</v>
      </c>
      <c r="G11" s="4">
        <f>E11-(F11/($B$2*$B$3))</f>
        <v>20</v>
      </c>
      <c r="H11" s="4">
        <f t="shared" si="3"/>
        <v>314.15000000000003</v>
      </c>
      <c r="I11" s="8">
        <f>IF(K11&gt;1,1,K11)</f>
        <v>0.9404230000000001</v>
      </c>
      <c r="J11" s="7">
        <f>I11</f>
        <v>0.9404230000000001</v>
      </c>
      <c r="K11" s="6">
        <f>(L11+M11)/100</f>
        <v>0.9404230000000001</v>
      </c>
      <c r="L11" s="1">
        <f>((0.3645*$B$4-0.4528)*G11)</f>
        <v>41.974000000000004</v>
      </c>
      <c r="M11">
        <f t="shared" si="5"/>
        <v>52.0683</v>
      </c>
    </row>
    <row r="12" spans="4:13" ht="12.75">
      <c r="D12" s="1" t="s">
        <v>18</v>
      </c>
      <c r="E12" s="5">
        <v>46</v>
      </c>
      <c r="F12" s="5">
        <v>50</v>
      </c>
      <c r="G12" s="4">
        <f>E12-(F12/($B$2*$B$3))</f>
        <v>38.857142857142854</v>
      </c>
      <c r="H12" s="4">
        <f>(G12/2)*(G12/2)*3.1415</f>
        <v>1185.820081632653</v>
      </c>
      <c r="I12" s="8">
        <f>IF(K12&gt;1,1,K12)</f>
        <v>1</v>
      </c>
      <c r="J12" s="7">
        <f>I12</f>
        <v>1</v>
      </c>
      <c r="K12" s="6">
        <f>(L12+M12)/100</f>
        <v>1.336177857142857</v>
      </c>
      <c r="L12" s="1">
        <f>((0.3645*$B$4-0.4528)*G12)</f>
        <v>81.54948571428571</v>
      </c>
      <c r="M12">
        <f>(-7.8131*$B$4+106.76)</f>
        <v>52.0683</v>
      </c>
    </row>
    <row r="13" spans="1:9" ht="32.25" customHeight="1">
      <c r="A13" s="11" t="s">
        <v>20</v>
      </c>
      <c r="B13" s="11"/>
      <c r="C13" s="11"/>
      <c r="D13" s="11"/>
      <c r="E13" s="11"/>
      <c r="F13" s="11"/>
      <c r="G13" s="11"/>
      <c r="H13" s="11"/>
      <c r="I13" s="11"/>
    </row>
    <row r="14" spans="1:9" ht="38.25" customHeight="1">
      <c r="A14" s="12" t="s">
        <v>19</v>
      </c>
      <c r="B14" s="12"/>
      <c r="C14" s="12"/>
      <c r="D14" s="12"/>
      <c r="E14" s="12"/>
      <c r="F14" s="12"/>
      <c r="G14" s="12"/>
      <c r="H14" s="12"/>
      <c r="I14" s="12"/>
    </row>
    <row r="15" spans="1:9" ht="25.5" customHeight="1">
      <c r="A15" s="12" t="s">
        <v>17</v>
      </c>
      <c r="B15" s="12"/>
      <c r="C15" s="12"/>
      <c r="D15" s="12"/>
      <c r="E15" s="12"/>
      <c r="F15" s="12"/>
      <c r="G15" s="12"/>
      <c r="H15" s="12"/>
      <c r="I15" s="12"/>
    </row>
    <row r="16" spans="1:9" ht="69.75" customHeight="1">
      <c r="A16" s="12" t="s">
        <v>16</v>
      </c>
      <c r="B16" s="12"/>
      <c r="C16" s="12"/>
      <c r="D16" s="12"/>
      <c r="E16" s="12"/>
      <c r="F16" s="12"/>
      <c r="G16" s="12"/>
      <c r="H16" s="12"/>
      <c r="I16" s="12"/>
    </row>
    <row r="17" spans="1:9" ht="42.75" customHeight="1">
      <c r="A17" s="12" t="s">
        <v>21</v>
      </c>
      <c r="B17" s="12"/>
      <c r="C17" s="12"/>
      <c r="D17" s="12"/>
      <c r="E17" s="12"/>
      <c r="F17" s="12"/>
      <c r="G17" s="12"/>
      <c r="H17" s="12"/>
      <c r="I17" s="12"/>
    </row>
  </sheetData>
  <mergeCells count="6">
    <mergeCell ref="G1:H1"/>
    <mergeCell ref="A13:I13"/>
    <mergeCell ref="A17:I17"/>
    <mergeCell ref="A14:I14"/>
    <mergeCell ref="A15:I15"/>
    <mergeCell ref="A16:I16"/>
  </mergeCells>
  <printOptions/>
  <pageMargins left="0.75" right="0.75" top="1" bottom="1" header="0.5" footer="0.5"/>
  <pageSetup orientation="portrait" r:id="rId1"/>
  <ignoredErrors>
    <ignoredError sqref="J6" formula="1"/>
  </ignoredErrors>
</worksheet>
</file>

<file path=xl/worksheets/sheet2.xml><?xml version="1.0" encoding="utf-8"?>
<worksheet xmlns="http://schemas.openxmlformats.org/spreadsheetml/2006/main" xmlns:r="http://schemas.openxmlformats.org/officeDocument/2006/relationships">
  <dimension ref="B4:S15"/>
  <sheetViews>
    <sheetView workbookViewId="0" topLeftCell="E16">
      <selection activeCell="L8" sqref="L8:L10"/>
    </sheetView>
  </sheetViews>
  <sheetFormatPr defaultColWidth="9.140625" defaultRowHeight="12.75"/>
  <sheetData>
    <row r="4" spans="5:19" ht="12.75">
      <c r="E4" t="s">
        <v>27</v>
      </c>
      <c r="F4" t="s">
        <v>28</v>
      </c>
      <c r="G4" t="s">
        <v>25</v>
      </c>
      <c r="H4" t="s">
        <v>24</v>
      </c>
      <c r="I4" t="s">
        <v>26</v>
      </c>
      <c r="J4" t="s">
        <v>23</v>
      </c>
      <c r="Q4" t="s">
        <v>30</v>
      </c>
      <c r="S4">
        <f>1/0.1161</f>
        <v>8.613264427217915</v>
      </c>
    </row>
    <row r="5" spans="2:19" ht="12.75">
      <c r="B5" t="s">
        <v>22</v>
      </c>
      <c r="C5" s="6">
        <v>1</v>
      </c>
      <c r="E5">
        <v>4.2</v>
      </c>
      <c r="F5">
        <v>75</v>
      </c>
      <c r="G5">
        <v>80</v>
      </c>
      <c r="H5">
        <v>86</v>
      </c>
      <c r="I5">
        <v>89</v>
      </c>
      <c r="J5">
        <v>97</v>
      </c>
      <c r="L5">
        <f>0.3645*O5-0.4528</f>
        <v>1.0781</v>
      </c>
      <c r="M5">
        <v>4.2</v>
      </c>
      <c r="N5">
        <v>1.0756</v>
      </c>
      <c r="O5">
        <v>4.2</v>
      </c>
      <c r="P5">
        <f>N5/O5</f>
        <v>0.25609523809523804</v>
      </c>
      <c r="Q5">
        <f>0.1161*N5+1.0357</f>
        <v>1.16057716</v>
      </c>
      <c r="R5">
        <f>8.6/O5+1.04</f>
        <v>3.0876190476190475</v>
      </c>
      <c r="S5">
        <f>(O5-1.04)/0.1161</f>
        <v>27.217915590008616</v>
      </c>
    </row>
    <row r="6" spans="2:19" ht="12.75">
      <c r="B6">
        <v>27</v>
      </c>
      <c r="C6">
        <v>9.8</v>
      </c>
      <c r="E6">
        <v>5.6</v>
      </c>
      <c r="F6">
        <v>64</v>
      </c>
      <c r="G6">
        <v>74</v>
      </c>
      <c r="H6">
        <v>80</v>
      </c>
      <c r="I6">
        <v>86</v>
      </c>
      <c r="J6">
        <v>97</v>
      </c>
      <c r="L6">
        <f>0.3645*O6-0.4528</f>
        <v>1.5884</v>
      </c>
      <c r="M6">
        <v>5.6</v>
      </c>
      <c r="N6">
        <v>1.5919</v>
      </c>
      <c r="O6">
        <v>5.6</v>
      </c>
      <c r="P6">
        <f>N6/O6</f>
        <v>0.2842678571428572</v>
      </c>
      <c r="Q6">
        <f>0.1161*N6+1.0357</f>
        <v>1.22051959</v>
      </c>
      <c r="R6">
        <f>8.6/O6+1.04</f>
        <v>2.5757142857142856</v>
      </c>
      <c r="S6">
        <f>(O6-1.04)/0.1161</f>
        <v>39.276485788113696</v>
      </c>
    </row>
    <row r="7" spans="2:19" ht="12.75">
      <c r="B7">
        <v>22</v>
      </c>
      <c r="C7">
        <v>7.4</v>
      </c>
      <c r="E7">
        <v>8</v>
      </c>
      <c r="F7">
        <v>47</v>
      </c>
      <c r="G7">
        <v>60</v>
      </c>
      <c r="H7">
        <v>68</v>
      </c>
      <c r="I7">
        <v>81</v>
      </c>
      <c r="J7">
        <v>97</v>
      </c>
      <c r="L7">
        <f>0.3645*O7-0.4528</f>
        <v>2.4632</v>
      </c>
      <c r="M7">
        <v>8</v>
      </c>
      <c r="N7">
        <v>2.4615</v>
      </c>
      <c r="O7">
        <v>8</v>
      </c>
      <c r="P7">
        <f>N7/O7</f>
        <v>0.3076875</v>
      </c>
      <c r="Q7">
        <f>0.1161*N7+1.0357</f>
        <v>1.3214801500000002</v>
      </c>
      <c r="R7">
        <f>8.6/O7+1.04</f>
        <v>2.115</v>
      </c>
      <c r="S7">
        <f>(O7-1.04)/0.1161</f>
        <v>59.9483204134367</v>
      </c>
    </row>
    <row r="8" spans="13:14" ht="12.75">
      <c r="M8">
        <v>4.2</v>
      </c>
      <c r="N8">
        <v>73.87</v>
      </c>
    </row>
    <row r="9" spans="13:17" ht="12.75">
      <c r="M9">
        <v>5.6</v>
      </c>
      <c r="N9">
        <v>63.135</v>
      </c>
      <c r="O9">
        <v>4.2</v>
      </c>
      <c r="P9">
        <f>N9/O9</f>
        <v>15.032142857142857</v>
      </c>
      <c r="Q9" t="s">
        <v>31</v>
      </c>
    </row>
    <row r="10" spans="6:16" ht="12.75">
      <c r="F10">
        <v>4.2</v>
      </c>
      <c r="G10">
        <v>5.6</v>
      </c>
      <c r="H10">
        <v>8</v>
      </c>
      <c r="M10">
        <v>8</v>
      </c>
      <c r="N10">
        <v>44.213</v>
      </c>
      <c r="O10">
        <v>5.6</v>
      </c>
      <c r="P10">
        <f>N10/O10</f>
        <v>7.8951785714285725</v>
      </c>
    </row>
    <row r="11" spans="5:16" ht="12.75">
      <c r="E11">
        <v>1</v>
      </c>
      <c r="F11">
        <v>75</v>
      </c>
      <c r="G11">
        <v>64</v>
      </c>
      <c r="H11">
        <v>47</v>
      </c>
      <c r="O11">
        <v>8</v>
      </c>
      <c r="P11">
        <f>N11/O11</f>
        <v>0</v>
      </c>
    </row>
    <row r="12" spans="5:8" ht="12.75">
      <c r="E12">
        <v>7.4</v>
      </c>
      <c r="F12">
        <v>80</v>
      </c>
      <c r="G12">
        <v>74</v>
      </c>
      <c r="H12">
        <v>60</v>
      </c>
    </row>
    <row r="13" spans="5:8" ht="12.75">
      <c r="E13">
        <v>9.8</v>
      </c>
      <c r="F13">
        <v>86</v>
      </c>
      <c r="G13">
        <v>80</v>
      </c>
      <c r="H13">
        <v>68</v>
      </c>
    </row>
    <row r="14" spans="5:8" ht="12.75">
      <c r="E14">
        <v>13.4</v>
      </c>
      <c r="F14">
        <v>89</v>
      </c>
      <c r="G14">
        <v>86</v>
      </c>
      <c r="H14">
        <v>81</v>
      </c>
    </row>
    <row r="15" spans="5:8" ht="12.75">
      <c r="E15">
        <v>22</v>
      </c>
      <c r="F15">
        <v>97</v>
      </c>
      <c r="G15">
        <v>97</v>
      </c>
      <c r="H15">
        <v>97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25"/>
  <sheetViews>
    <sheetView workbookViewId="0" topLeftCell="A1">
      <selection activeCell="A1" sqref="A1:B25"/>
    </sheetView>
  </sheetViews>
  <sheetFormatPr defaultColWidth="9.140625" defaultRowHeight="12.75"/>
  <sheetData>
    <row r="1" ht="12.75">
      <c r="A1" s="9" t="s">
        <v>32</v>
      </c>
    </row>
    <row r="3" ht="12.75">
      <c r="A3" s="10" t="s">
        <v>33</v>
      </c>
    </row>
    <row r="5" ht="12.75">
      <c r="A5" s="9" t="s">
        <v>34</v>
      </c>
    </row>
    <row r="7" ht="12.75">
      <c r="A7" s="9" t="s">
        <v>35</v>
      </c>
    </row>
    <row r="9" ht="12.75">
      <c r="A9" s="9" t="s">
        <v>36</v>
      </c>
    </row>
    <row r="10" ht="12.75">
      <c r="A10" s="9" t="s">
        <v>37</v>
      </c>
    </row>
    <row r="11" ht="12.75">
      <c r="A11" s="9" t="s">
        <v>38</v>
      </c>
    </row>
    <row r="12" ht="12.75">
      <c r="A12" s="9" t="s">
        <v>39</v>
      </c>
    </row>
    <row r="13" ht="12.75">
      <c r="A13" s="9" t="s">
        <v>40</v>
      </c>
    </row>
    <row r="14" ht="12.75">
      <c r="A14" s="9" t="s">
        <v>41</v>
      </c>
    </row>
    <row r="15" ht="12.75">
      <c r="A15" s="9" t="s">
        <v>42</v>
      </c>
    </row>
    <row r="16" ht="12.75">
      <c r="A16" s="9" t="s">
        <v>43</v>
      </c>
    </row>
    <row r="17" ht="12.75">
      <c r="A17" s="9" t="s">
        <v>44</v>
      </c>
    </row>
    <row r="19" ht="12.75">
      <c r="A19" s="9" t="s">
        <v>45</v>
      </c>
    </row>
    <row r="21" ht="12.75">
      <c r="A21" s="9" t="s">
        <v>46</v>
      </c>
    </row>
    <row r="23" ht="12.75">
      <c r="A23" s="9" t="s">
        <v>47</v>
      </c>
    </row>
    <row r="24" ht="12.75">
      <c r="A24" s="9"/>
    </row>
    <row r="25" ht="12.75">
      <c r="A25" s="9" t="s">
        <v>48</v>
      </c>
    </row>
  </sheetData>
  <hyperlinks>
    <hyperlink ref="A3" r:id="rId1" display="http://www.tomhole.com/Binoviewers.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Navy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Hole</dc:creator>
  <cp:keywords/>
  <dc:description/>
  <cp:lastModifiedBy>Tom Hole</cp:lastModifiedBy>
  <dcterms:created xsi:type="dcterms:W3CDTF">2004-04-02T21:28:09Z</dcterms:created>
  <dcterms:modified xsi:type="dcterms:W3CDTF">2004-09-21T10:45:53Z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